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Despesas com gestão dos planos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<sst xmlns="http://schemas.openxmlformats.org/spreadsheetml/2006/main" count="70" uniqueCount="26">
  <si>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Histórico</t>
  </si>
  <si>
    <t>Depreciações e Amortizações</t>
  </si>
  <si>
    <t>Serviços de Terceiros</t>
  </si>
  <si>
    <t>Administração Previdencial</t>
  </si>
  <si>
    <t>Administração dos Investimentos</t>
  </si>
  <si>
    <t>Despesas Gerais (*)</t>
  </si>
  <si>
    <t>DESPESAS COM A GESTÃO DO PLANO</t>
  </si>
  <si>
    <t>PGA PLANO DE APOSENTADORIA</t>
  </si>
  <si>
    <t>PGA PLANO DE PECÚLIO</t>
  </si>
  <si>
    <t xml:space="preserve">    Treinamentos/Congressos e Seminários</t>
  </si>
  <si>
    <t xml:space="preserve">    Viagens e Estadias</t>
  </si>
  <si>
    <t xml:space="preserve">    Consultoria Atuarial</t>
  </si>
  <si>
    <t xml:space="preserve">    Consultoria Contábil</t>
  </si>
  <si>
    <t xml:space="preserve">    Recursos Humanos (Mão de Obra de Terceiros)</t>
  </si>
  <si>
    <t xml:space="preserve">    Informática</t>
  </si>
  <si>
    <t xml:space="preserve">    Auditoria Contábil</t>
  </si>
  <si>
    <t xml:space="preserve">    Consultoria Jurídica</t>
  </si>
  <si>
    <t xml:space="preserve">    Eventos Institucionais</t>
  </si>
  <si>
    <t xml:space="preserve">    Material de Comunicação Institucional</t>
  </si>
  <si>
    <t>Gestão/Planejamento Estratégico</t>
  </si>
  <si>
    <t xml:space="preserve">    Consultoria de Investimentos</t>
  </si>
  <si>
    <t xml:space="preserve">(*) Refere-se basicamente a tributos e despesas administrativas  </t>
  </si>
  <si>
    <t xml:space="preserve">    Consultoria Jurídica/Perícia Médica</t>
  </si>
  <si>
    <t xml:space="preserve">    Pessoal e Encargos</t>
  </si>
  <si>
    <t>Saldo em 31/12/16</t>
  </si>
  <si>
    <t>Saldo Balancete em 31/12/16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</si>
</sst>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1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0" fillId="0" borderId="14" xfId="42" applyBorder="1" applyAlignment="1">
      <alignment/>
    </xf>
    <xf numFmtId="171" fontId="0" fillId="0" borderId="14" xfId="42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6" fillId="0" borderId="12" xfId="0" applyFont="1" applyBorder="1" applyAlignment="1">
      <alignment/>
    </xf>
    <xf numFmtId="171" fontId="1" fillId="0" borderId="14" xfId="42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0" fillId="0" borderId="0" xfId="42" applyFill="1" applyBorder="1" applyAlignment="1">
      <alignment/>
    </xf>
    <xf numFmtId="171" fontId="0" fillId="0" borderId="0" xfId="42" applyFont="1" applyFill="1" applyBorder="1" applyAlignment="1">
      <alignment/>
    </xf>
    <xf numFmtId="0" fontId="0" fillId="0" borderId="0" xfId="0" applyFill="1" applyBorder="1" applyAlignment="1" quotePrefix="1">
      <alignment/>
    </xf>
    <xf numFmtId="171" fontId="0" fillId="0" borderId="0" xfId="42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44.7109375" style="0" customWidth="1"/>
    <col min="2" max="2" width="25.7109375" style="0" customWidth="1"/>
    <col min="3" max="3" width="9.00390625" style="0" customWidth="1"/>
    <col min="4" max="4" width="44.7109375" style="0" customWidth="1"/>
    <col min="5" max="5" width="25.7109375" style="0" customWidth="1"/>
    <col min="7" max="8" width="12.8515625" style="0" bestFit="1" customWidth="1"/>
    <col min="9" max="12" width="14.00390625" style="0" bestFit="1" customWidth="1"/>
  </cols>
  <sheetData>
    <row r="1" ht="15.75">
      <c r="A1" s="7" t="s">
        <v>6</v>
      </c>
    </row>
    <row r="3" spans="4:10" ht="13.5" thickBot="1">
      <c r="D3" s="16"/>
      <c r="E3" s="16"/>
      <c r="F3" s="16"/>
      <c r="G3" s="16"/>
      <c r="H3" s="16"/>
      <c r="I3" s="16"/>
      <c r="J3" s="16"/>
    </row>
    <row r="4" spans="1:10" ht="13.5" thickBot="1">
      <c r="A4" s="33" t="s">
        <v>7</v>
      </c>
      <c r="B4" s="34"/>
      <c r="D4" s="33" t="s">
        <v>8</v>
      </c>
      <c r="E4" s="34"/>
      <c r="F4" s="16"/>
      <c r="G4" s="16"/>
      <c r="H4" s="16"/>
      <c r="I4" s="16"/>
      <c r="J4" s="16"/>
    </row>
    <row r="5" spans="1:10" ht="16.5" thickBot="1">
      <c r="A5" s="5" t="s">
        <v>0</v>
      </c>
      <c r="B5" s="6" t="s">
        <v>24</v>
      </c>
      <c r="D5" s="5" t="s">
        <v>0</v>
      </c>
      <c r="E5" s="6" t="str">
        <f>B5</f>
        <v>Saldo em 31/12/16</v>
      </c>
      <c r="F5" s="16"/>
      <c r="G5" s="16"/>
      <c r="H5" s="16"/>
      <c r="I5" s="16"/>
      <c r="J5" s="16"/>
    </row>
    <row r="6" spans="1:10" ht="15.75">
      <c r="A6" s="9" t="s">
        <v>3</v>
      </c>
      <c r="B6" s="10"/>
      <c r="D6" s="9" t="s">
        <v>3</v>
      </c>
      <c r="E6" s="10"/>
      <c r="F6" s="16"/>
      <c r="G6" s="16"/>
      <c r="H6" s="16"/>
      <c r="I6" s="16"/>
      <c r="J6" s="16"/>
    </row>
    <row r="7" spans="1:12" ht="12.75">
      <c r="A7" s="18" t="s">
        <v>2</v>
      </c>
      <c r="B7" s="19">
        <f>SUM(B8:B16)</f>
        <v>3046509.9499999997</v>
      </c>
      <c r="D7" s="18" t="s">
        <v>2</v>
      </c>
      <c r="E7" s="19">
        <f>SUM(E8:E16)</f>
        <v>906441.15</v>
      </c>
      <c r="F7" s="16"/>
      <c r="G7" s="29"/>
      <c r="H7" s="16"/>
      <c r="I7" s="29"/>
      <c r="J7" s="16"/>
      <c r="K7" s="14"/>
      <c r="L7" s="14"/>
    </row>
    <row r="8" spans="1:12" ht="12.75">
      <c r="A8" s="8" t="s">
        <v>23</v>
      </c>
      <c r="B8" s="11">
        <v>1381045.9</v>
      </c>
      <c r="D8" s="8" t="s">
        <v>23</v>
      </c>
      <c r="E8" s="11">
        <v>224821.47</v>
      </c>
      <c r="F8" s="16"/>
      <c r="G8" s="16"/>
      <c r="H8" s="29"/>
      <c r="I8" s="16"/>
      <c r="J8" s="16"/>
      <c r="K8" s="14"/>
      <c r="L8" s="14"/>
    </row>
    <row r="9" spans="1:12" ht="12.75">
      <c r="A9" s="8" t="s">
        <v>9</v>
      </c>
      <c r="B9" s="11">
        <v>11833.17</v>
      </c>
      <c r="D9" s="8" t="s">
        <v>9</v>
      </c>
      <c r="E9" s="11">
        <f>1926.33</f>
        <v>1926.33</v>
      </c>
      <c r="F9" s="16"/>
      <c r="G9" s="29"/>
      <c r="H9" s="16"/>
      <c r="I9" s="16"/>
      <c r="J9" s="16"/>
      <c r="K9" s="14"/>
      <c r="L9" s="14"/>
    </row>
    <row r="10" spans="1:12" ht="12.75">
      <c r="A10" s="8" t="s">
        <v>10</v>
      </c>
      <c r="B10" s="11">
        <v>8581.97</v>
      </c>
      <c r="D10" s="8" t="s">
        <v>10</v>
      </c>
      <c r="E10" s="11">
        <f>1397.07</f>
        <v>1397.07</v>
      </c>
      <c r="F10" s="16"/>
      <c r="G10" s="16"/>
      <c r="H10" s="16"/>
      <c r="I10" s="16"/>
      <c r="J10" s="16"/>
      <c r="K10" s="14"/>
      <c r="L10" s="14"/>
    </row>
    <row r="11" spans="1:12" ht="12.75">
      <c r="A11" s="8" t="s">
        <v>11</v>
      </c>
      <c r="B11" s="11">
        <f>333480.27+11466.31</f>
        <v>344946.58</v>
      </c>
      <c r="D11" s="8" t="s">
        <v>11</v>
      </c>
      <c r="E11" s="11">
        <f>54287.43+167392.28</f>
        <v>221679.71</v>
      </c>
      <c r="F11" s="16"/>
      <c r="G11" s="16"/>
      <c r="H11" s="16"/>
      <c r="I11" s="16"/>
      <c r="J11" s="16"/>
      <c r="K11" s="14"/>
      <c r="L11" s="14"/>
    </row>
    <row r="12" spans="1:12" ht="12.75">
      <c r="A12" s="8" t="s">
        <v>12</v>
      </c>
      <c r="B12" s="11">
        <v>121989.36</v>
      </c>
      <c r="D12" s="8" t="s">
        <v>12</v>
      </c>
      <c r="E12" s="11">
        <f>19858.74</f>
        <v>19858.74</v>
      </c>
      <c r="F12" s="16"/>
      <c r="G12" s="16"/>
      <c r="H12" s="16"/>
      <c r="I12" s="16"/>
      <c r="J12" s="16"/>
      <c r="K12" s="14"/>
      <c r="L12" s="14"/>
    </row>
    <row r="13" spans="1:12" ht="12.75">
      <c r="A13" s="8" t="s">
        <v>16</v>
      </c>
      <c r="B13" s="11">
        <f>152252.3+201146.73</f>
        <v>353399.03</v>
      </c>
      <c r="D13" s="8" t="s">
        <v>22</v>
      </c>
      <c r="E13" s="11">
        <f>24785.24+176039.57+74992.03</f>
        <v>275816.83999999997</v>
      </c>
      <c r="F13" s="16"/>
      <c r="G13" s="16"/>
      <c r="H13" s="16"/>
      <c r="I13" s="16"/>
      <c r="J13" s="16"/>
      <c r="K13" s="14"/>
      <c r="L13" s="14"/>
    </row>
    <row r="14" spans="1:12" ht="12.75">
      <c r="A14" s="8" t="s">
        <v>13</v>
      </c>
      <c r="B14" s="11">
        <v>133764.75</v>
      </c>
      <c r="D14" s="8" t="s">
        <v>13</v>
      </c>
      <c r="E14" s="11">
        <v>21775.67</v>
      </c>
      <c r="F14" s="16"/>
      <c r="G14" s="16"/>
      <c r="H14" s="16"/>
      <c r="I14" s="16"/>
      <c r="J14" s="16"/>
      <c r="K14" s="14"/>
      <c r="L14" s="14"/>
    </row>
    <row r="15" spans="1:12" ht="12.75">
      <c r="A15" s="8" t="s">
        <v>14</v>
      </c>
      <c r="B15" s="11">
        <f>637895.77+2886</f>
        <v>640781.77</v>
      </c>
      <c r="D15" s="8" t="s">
        <v>14</v>
      </c>
      <c r="E15" s="11">
        <f>103843.48+27155.04</f>
        <v>130998.51999999999</v>
      </c>
      <c r="F15" s="16"/>
      <c r="G15" s="16"/>
      <c r="H15" s="16"/>
      <c r="I15" s="16"/>
      <c r="J15" s="16"/>
      <c r="K15" s="14"/>
      <c r="L15" s="14"/>
    </row>
    <row r="16" spans="1:12" ht="12.75">
      <c r="A16" s="8" t="s">
        <v>15</v>
      </c>
      <c r="B16" s="11">
        <v>50167.42</v>
      </c>
      <c r="D16" s="8" t="s">
        <v>15</v>
      </c>
      <c r="E16" s="11">
        <v>8166.8</v>
      </c>
      <c r="F16" s="16"/>
      <c r="G16" s="16"/>
      <c r="H16" s="16"/>
      <c r="I16" s="16"/>
      <c r="J16" s="16"/>
      <c r="K16" s="14"/>
      <c r="L16" s="14"/>
    </row>
    <row r="17" spans="1:12" ht="12.75">
      <c r="A17" s="8"/>
      <c r="B17" s="11"/>
      <c r="D17" s="8"/>
      <c r="E17" s="11"/>
      <c r="F17" s="16"/>
      <c r="G17" s="16"/>
      <c r="H17" s="16"/>
      <c r="I17" s="16"/>
      <c r="J17" s="16"/>
      <c r="K17" s="14"/>
      <c r="L17" s="14"/>
    </row>
    <row r="18" spans="1:10" ht="12.75">
      <c r="A18" s="18" t="s">
        <v>19</v>
      </c>
      <c r="B18" s="19">
        <f>SUM(B19:B20)</f>
        <v>226260.88999999998</v>
      </c>
      <c r="D18" s="18" t="s">
        <v>19</v>
      </c>
      <c r="E18" s="19">
        <f>SUM(E19:E20)</f>
        <v>29578.050000000003</v>
      </c>
      <c r="F18" s="16"/>
      <c r="G18" s="16"/>
      <c r="H18" s="16"/>
      <c r="I18" s="16"/>
      <c r="J18" s="16"/>
    </row>
    <row r="19" spans="1:10" ht="12.75">
      <c r="A19" s="8" t="s">
        <v>17</v>
      </c>
      <c r="B19" s="11">
        <f>103591.72+44566.99</f>
        <v>148158.71</v>
      </c>
      <c r="D19" s="8" t="s">
        <v>17</v>
      </c>
      <c r="E19" s="11">
        <f>16863.77</f>
        <v>16863.77</v>
      </c>
      <c r="F19" s="16"/>
      <c r="G19" s="16"/>
      <c r="H19" s="16"/>
      <c r="I19" s="16"/>
      <c r="J19" s="16"/>
    </row>
    <row r="20" spans="1:10" ht="12.75">
      <c r="A20" s="8" t="s">
        <v>18</v>
      </c>
      <c r="B20" s="11">
        <v>78102.18</v>
      </c>
      <c r="D20" s="8" t="s">
        <v>18</v>
      </c>
      <c r="E20" s="11">
        <f>12714.28</f>
        <v>12714.28</v>
      </c>
      <c r="F20" s="16"/>
      <c r="G20" s="16"/>
      <c r="H20" s="16"/>
      <c r="I20" s="16"/>
      <c r="J20" s="16"/>
    </row>
    <row r="21" spans="1:10" ht="12.75">
      <c r="A21" s="8"/>
      <c r="B21" s="11"/>
      <c r="D21" s="8"/>
      <c r="E21" s="11"/>
      <c r="F21" s="16"/>
      <c r="G21" s="16"/>
      <c r="H21" s="16"/>
      <c r="I21" s="16"/>
      <c r="J21" s="16"/>
    </row>
    <row r="22" spans="1:10" ht="12.75">
      <c r="A22" s="18" t="s">
        <v>5</v>
      </c>
      <c r="B22" s="19">
        <f>367719.99+25797.4+320607.64</f>
        <v>714125.03</v>
      </c>
      <c r="D22" s="18" t="s">
        <v>5</v>
      </c>
      <c r="E22" s="19">
        <f>59861.22+7190.99+163220</f>
        <v>230272.21000000002</v>
      </c>
      <c r="F22" s="16"/>
      <c r="G22" s="16"/>
      <c r="H22" s="16"/>
      <c r="I22" s="16"/>
      <c r="J22" s="16"/>
    </row>
    <row r="23" spans="1:10" ht="12.75">
      <c r="A23" s="18" t="s">
        <v>1</v>
      </c>
      <c r="B23" s="19">
        <v>2372.05</v>
      </c>
      <c r="C23" s="13"/>
      <c r="D23" s="18" t="s">
        <v>1</v>
      </c>
      <c r="E23" s="19">
        <v>403.21</v>
      </c>
      <c r="F23" s="16"/>
      <c r="G23" s="16"/>
      <c r="H23" s="16"/>
      <c r="I23" s="16"/>
      <c r="J23" s="16"/>
    </row>
    <row r="24" spans="1:10" ht="12.75">
      <c r="A24" s="8"/>
      <c r="B24" s="12"/>
      <c r="D24" s="8"/>
      <c r="E24" s="12"/>
      <c r="F24" s="16"/>
      <c r="G24" s="16"/>
      <c r="H24" s="16"/>
      <c r="I24" s="16"/>
      <c r="J24" s="16"/>
    </row>
    <row r="25" spans="1:10" ht="12.75">
      <c r="A25" s="9" t="s">
        <v>4</v>
      </c>
      <c r="B25" s="12"/>
      <c r="D25" s="9" t="s">
        <v>4</v>
      </c>
      <c r="E25" s="12"/>
      <c r="F25" s="16"/>
      <c r="G25" s="16"/>
      <c r="H25" s="16"/>
      <c r="I25" s="16"/>
      <c r="J25" s="16"/>
    </row>
    <row r="26" spans="1:10" ht="12.75">
      <c r="A26" s="18" t="s">
        <v>2</v>
      </c>
      <c r="B26" s="19">
        <f>SUM(B27:B34)</f>
        <v>1176391.5599999998</v>
      </c>
      <c r="D26" s="18" t="s">
        <v>2</v>
      </c>
      <c r="E26" s="19">
        <f>SUM(E27:E34)</f>
        <v>187782.50999999998</v>
      </c>
      <c r="F26" s="16"/>
      <c r="G26" s="16"/>
      <c r="H26" s="16"/>
      <c r="I26" s="17"/>
      <c r="J26" s="17"/>
    </row>
    <row r="27" spans="1:10" ht="12.75">
      <c r="A27" s="8" t="s">
        <v>23</v>
      </c>
      <c r="B27" s="12">
        <v>635652.2</v>
      </c>
      <c r="D27" s="8" t="s">
        <v>23</v>
      </c>
      <c r="E27" s="12">
        <v>103478.26</v>
      </c>
      <c r="F27" s="16"/>
      <c r="G27" s="29"/>
      <c r="H27" s="16"/>
      <c r="I27" s="17"/>
      <c r="J27" s="17"/>
    </row>
    <row r="28" spans="1:10" ht="12.75">
      <c r="A28" s="8" t="s">
        <v>9</v>
      </c>
      <c r="B28" s="12">
        <v>6904.77</v>
      </c>
      <c r="D28" s="8" t="s">
        <v>9</v>
      </c>
      <c r="E28" s="12">
        <v>1124.03</v>
      </c>
      <c r="F28" s="16"/>
      <c r="G28" s="16"/>
      <c r="H28" s="16"/>
      <c r="I28" s="17"/>
      <c r="J28" s="17"/>
    </row>
    <row r="29" spans="1:10" ht="12.75">
      <c r="A29" s="8" t="s">
        <v>10</v>
      </c>
      <c r="B29" s="12">
        <f>3675.86+3325.28</f>
        <v>7001.14</v>
      </c>
      <c r="D29" s="8" t="s">
        <v>10</v>
      </c>
      <c r="E29" s="12">
        <v>598.39</v>
      </c>
      <c r="F29" s="16"/>
      <c r="G29" s="16"/>
      <c r="H29" s="16"/>
      <c r="I29" s="17"/>
      <c r="J29" s="17"/>
    </row>
    <row r="30" spans="1:10" ht="12.75">
      <c r="A30" s="8" t="s">
        <v>20</v>
      </c>
      <c r="B30" s="12">
        <f>12507.78+160054.77</f>
        <v>172562.55</v>
      </c>
      <c r="D30" s="8" t="s">
        <v>20</v>
      </c>
      <c r="E30" s="12">
        <f>2036.16+15963.92</f>
        <v>18000.08</v>
      </c>
      <c r="F30" s="16"/>
      <c r="G30" s="16"/>
      <c r="H30" s="16"/>
      <c r="I30" s="17"/>
      <c r="J30" s="17"/>
    </row>
    <row r="31" spans="1:10" ht="12.75">
      <c r="A31" s="8" t="s">
        <v>12</v>
      </c>
      <c r="B31" s="12">
        <v>42861.14</v>
      </c>
      <c r="D31" s="8" t="s">
        <v>12</v>
      </c>
      <c r="E31" s="12">
        <v>6977.41</v>
      </c>
      <c r="F31" s="16"/>
      <c r="G31" s="16"/>
      <c r="H31" s="16"/>
      <c r="I31" s="17"/>
      <c r="J31" s="17"/>
    </row>
    <row r="32" spans="1:10" ht="12.75">
      <c r="A32" s="8" t="s">
        <v>16</v>
      </c>
      <c r="B32" s="12">
        <f>53494.05+15149.83</f>
        <v>68643.88</v>
      </c>
      <c r="D32" s="8" t="s">
        <v>16</v>
      </c>
      <c r="E32" s="12">
        <v>8708.38</v>
      </c>
      <c r="F32" s="16"/>
      <c r="G32" s="16"/>
      <c r="H32" s="16"/>
      <c r="I32" s="17"/>
      <c r="J32" s="17"/>
    </row>
    <row r="33" spans="1:10" ht="12.75">
      <c r="A33" s="8" t="s">
        <v>14</v>
      </c>
      <c r="B33" s="12">
        <f>224125.49+1014</f>
        <v>225139.49</v>
      </c>
      <c r="D33" s="8" t="s">
        <v>14</v>
      </c>
      <c r="E33" s="12">
        <f>36485.59+9540.96</f>
        <v>46026.549999999996</v>
      </c>
      <c r="F33" s="16"/>
      <c r="G33" s="16"/>
      <c r="H33" s="16"/>
      <c r="I33" s="17"/>
      <c r="J33" s="17"/>
    </row>
    <row r="34" spans="1:10" ht="12.75">
      <c r="A34" s="8" t="s">
        <v>15</v>
      </c>
      <c r="B34" s="12">
        <v>17626.39</v>
      </c>
      <c r="D34" s="8" t="s">
        <v>15</v>
      </c>
      <c r="E34" s="12">
        <v>2869.41</v>
      </c>
      <c r="F34" s="16"/>
      <c r="G34" s="16"/>
      <c r="H34" s="16"/>
      <c r="I34" s="17"/>
      <c r="J34" s="17"/>
    </row>
    <row r="35" spans="1:10" ht="12.75">
      <c r="A35" s="8"/>
      <c r="B35" s="12"/>
      <c r="D35" s="8"/>
      <c r="E35" s="12"/>
      <c r="F35" s="16"/>
      <c r="G35" s="16"/>
      <c r="H35" s="16"/>
      <c r="I35" s="17"/>
      <c r="J35" s="17"/>
    </row>
    <row r="36" spans="1:10" ht="12.75">
      <c r="A36" s="18" t="s">
        <v>19</v>
      </c>
      <c r="B36" s="19">
        <f>SUM(B37:B38)</f>
        <v>79497.09</v>
      </c>
      <c r="D36" s="18" t="s">
        <v>19</v>
      </c>
      <c r="E36" s="19">
        <f>SUM(E37:E38)</f>
        <v>10392.33</v>
      </c>
      <c r="F36" s="16"/>
      <c r="G36" s="16"/>
      <c r="H36" s="16"/>
      <c r="I36" s="16"/>
      <c r="J36" s="16"/>
    </row>
    <row r="37" spans="1:10" ht="12.75">
      <c r="A37" s="8" t="s">
        <v>17</v>
      </c>
      <c r="B37" s="12">
        <f>36397.08+15658.73</f>
        <v>52055.81</v>
      </c>
      <c r="D37" s="8" t="s">
        <v>17</v>
      </c>
      <c r="E37" s="12">
        <f>5925.12</f>
        <v>5925.12</v>
      </c>
      <c r="F37" s="16"/>
      <c r="G37" s="16"/>
      <c r="H37" s="16"/>
      <c r="I37" s="16"/>
      <c r="J37" s="16"/>
    </row>
    <row r="38" spans="1:10" ht="12.75">
      <c r="A38" s="8" t="s">
        <v>18</v>
      </c>
      <c r="B38" s="12">
        <v>27441.28</v>
      </c>
      <c r="D38" s="8" t="s">
        <v>18</v>
      </c>
      <c r="E38" s="12">
        <v>4467.21</v>
      </c>
      <c r="F38" s="16"/>
      <c r="G38" s="16"/>
      <c r="H38" s="16"/>
      <c r="I38" s="16"/>
      <c r="J38" s="16"/>
    </row>
    <row r="39" spans="1:10" ht="12.75">
      <c r="A39" s="8"/>
      <c r="B39" s="12"/>
      <c r="D39" s="8"/>
      <c r="E39" s="12"/>
      <c r="F39" s="16"/>
      <c r="G39" s="16"/>
      <c r="H39" s="16"/>
      <c r="I39" s="16"/>
      <c r="J39" s="16"/>
    </row>
    <row r="40" spans="1:10" ht="12.75">
      <c r="A40" s="18" t="s">
        <v>5</v>
      </c>
      <c r="B40" s="19">
        <f>110052.35+301672.51+28321.55</f>
        <v>440046.41</v>
      </c>
      <c r="C40" s="13"/>
      <c r="D40" s="18" t="s">
        <v>5</v>
      </c>
      <c r="E40" s="19">
        <f>17915.58+229.27+44698.93</f>
        <v>62843.78</v>
      </c>
      <c r="F40" s="15"/>
      <c r="G40" s="16"/>
      <c r="H40" s="16"/>
      <c r="I40" s="16"/>
      <c r="J40" s="16"/>
    </row>
    <row r="41" spans="1:6" ht="13.5" thickBot="1">
      <c r="A41" s="8"/>
      <c r="B41" s="12"/>
      <c r="C41" s="13"/>
      <c r="D41" s="8"/>
      <c r="E41" s="12"/>
      <c r="F41" s="15"/>
    </row>
    <row r="42" spans="1:8" ht="13.5" thickBot="1">
      <c r="A42" s="4" t="s">
        <v>25</v>
      </c>
      <c r="B42" s="2">
        <f>B7+B18+B22+B23+B26+B36+B40</f>
        <v>5685202.9799999995</v>
      </c>
      <c r="C42" s="13"/>
      <c r="D42" s="4" t="s">
        <v>25</v>
      </c>
      <c r="E42" s="2">
        <f>E7+E18+E22+E23+E26+E36+E40</f>
        <v>1427713.2400000002</v>
      </c>
      <c r="G42" s="31"/>
      <c r="H42" s="32"/>
    </row>
    <row r="43" spans="1:5" ht="12.75">
      <c r="A43" s="3" t="s">
        <v>21</v>
      </c>
      <c r="B43" s="1"/>
      <c r="D43" s="3" t="s">
        <v>21</v>
      </c>
      <c r="E43" s="1"/>
    </row>
    <row r="44" spans="1:5" ht="12.75">
      <c r="A44" s="3"/>
      <c r="B44" s="1"/>
      <c r="D44" s="3"/>
      <c r="E44" s="1"/>
    </row>
    <row r="45" spans="1:2" ht="12.75">
      <c r="A45" s="3"/>
      <c r="B45" s="1"/>
    </row>
    <row r="46" s="21" customFormat="1" ht="12.75">
      <c r="B46" s="30"/>
    </row>
    <row r="47" spans="1:2" s="21" customFormat="1" ht="12.75">
      <c r="A47" s="35"/>
      <c r="B47" s="35"/>
    </row>
    <row r="48" spans="1:2" s="21" customFormat="1" ht="15.75">
      <c r="A48" s="23"/>
      <c r="B48" s="23"/>
    </row>
    <row r="49" spans="1:2" s="21" customFormat="1" ht="15.75">
      <c r="A49" s="22"/>
      <c r="B49" s="23"/>
    </row>
    <row r="50" spans="2:11" s="21" customFormat="1" ht="12.75">
      <c r="B50" s="24"/>
      <c r="C50" s="25"/>
      <c r="J50" s="26"/>
      <c r="K50" s="26"/>
    </row>
    <row r="51" spans="2:5" s="21" customFormat="1" ht="12.75">
      <c r="B51" s="24"/>
      <c r="E51" s="26"/>
    </row>
    <row r="52" s="21" customFormat="1" ht="12.75">
      <c r="B52" s="24"/>
    </row>
    <row r="53" spans="2:3" s="21" customFormat="1" ht="12.75">
      <c r="B53" s="27"/>
      <c r="C53" s="15"/>
    </row>
    <row r="54" spans="2:4" s="21" customFormat="1" ht="12.75">
      <c r="B54" s="27"/>
      <c r="D54" s="15"/>
    </row>
    <row r="55" spans="1:2" s="21" customFormat="1" ht="12.75">
      <c r="A55" s="22"/>
      <c r="B55" s="27"/>
    </row>
    <row r="56" spans="2:9" s="21" customFormat="1" ht="12.75">
      <c r="B56" s="27"/>
      <c r="I56" s="26"/>
    </row>
    <row r="57" s="21" customFormat="1" ht="12.75">
      <c r="B57" s="27"/>
    </row>
    <row r="58" spans="2:6" s="21" customFormat="1" ht="12.75">
      <c r="B58" s="27"/>
      <c r="C58" s="15"/>
      <c r="D58" s="15"/>
      <c r="F58" s="15"/>
    </row>
    <row r="59" s="21" customFormat="1" ht="12.75">
      <c r="B59" s="27"/>
    </row>
    <row r="60" spans="1:4" s="21" customFormat="1" ht="12.75">
      <c r="A60" s="20"/>
      <c r="B60" s="28"/>
      <c r="C60" s="15"/>
      <c r="D60" s="15"/>
    </row>
    <row r="61" s="21" customFormat="1" ht="12.75">
      <c r="A61" s="3"/>
    </row>
    <row r="62" s="21" customFormat="1" ht="12.75">
      <c r="A62" s="3"/>
    </row>
    <row r="63" s="21" customFormat="1" ht="12.75"/>
  </sheetData>
  <sheetProtection/>
  <mergeCells count="3">
    <mergeCell ref="A4:B4"/>
    <mergeCell ref="A47:B47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SFVW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MLRODRIG</dc:creator>
  <cp:keywords/>
  <dc:description/>
  <cp:lastModifiedBy>Monaco, Paola Del (B-RTC)</cp:lastModifiedBy>
  <cp:lastPrinted>2015-03-30T17:51:49Z</cp:lastPrinted>
  <dcterms:created xsi:type="dcterms:W3CDTF">2007-04-13T19:16:42Z</dcterms:created>
  <dcterms:modified xsi:type="dcterms:W3CDTF">2017-08-18T20:00:42Z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765341099</vt:i4>
  </property>
  <property fmtid="{D5CDD505-2E9C-101B-9397-08002B2CF9AE}" pid="3" name="_NewReviewCycle">
    <vt:lpwstr/>
  </property>
  <property fmtid="{D5CDD505-2E9C-101B-9397-08002B2CF9AE}" pid="4" name="_EmailSubject">
    <vt:lpwstr>Demonstrações Financeiras 2016</vt:lpwstr>
  </property>
  <property fmtid="{D5CDD505-2E9C-101B-9397-08002B2CF9AE}" pid="5" name="_AuthorEmail">
    <vt:lpwstr>Marli.Rodrigues@volkswagen.com.br</vt:lpwstr>
  </property>
  <property fmtid="{D5CDD505-2E9C-101B-9397-08002B2CF9AE}" pid="6" name="_AuthorEmailDisplayName">
    <vt:lpwstr>Rodrigues, Marli Luzia (E-PC)</vt:lpwstr>
  </property>
  <property fmtid="{D5CDD505-2E9C-101B-9397-08002B2CF9AE}" pid="7" name="_PreviousAdHocReviewCycleID">
    <vt:i4>1219370404</vt:i4>
  </property>
  <property fmtid="{D5CDD505-2E9C-101B-9397-08002B2CF9AE}" pid="8" name="_ReviewingToolsShownOnce">
    <vt:lpwstr/>
  </property>
</Properties>
</file>